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me do Candidato" sheetId="1" r:id="rId4"/>
  </sheets>
  <definedNames/>
  <calcPr/>
  <extLst>
    <ext uri="GoogleSheetsCustomDataVersion2">
      <go:sheetsCustomData xmlns:go="http://customooxmlschemas.google.com/" r:id="rId5" roundtripDataChecksum="n4wdZuK6TUpbTKQAJjo0M2nTkev1USLRDArxn+oXr+Q="/>
    </ext>
  </extLst>
</workbook>
</file>

<file path=xl/sharedStrings.xml><?xml version="1.0" encoding="utf-8"?>
<sst xmlns="http://schemas.openxmlformats.org/spreadsheetml/2006/main" count="80" uniqueCount="59">
  <si>
    <t>Atividades</t>
  </si>
  <si>
    <t>Pontuação</t>
  </si>
  <si>
    <t>Cálculo</t>
  </si>
  <si>
    <t>1. Experiência Profissional em Inovação/Agropecuária</t>
  </si>
  <si>
    <t>Quantidade</t>
  </si>
  <si>
    <t>Calculado</t>
  </si>
  <si>
    <t>Obtido</t>
  </si>
  <si>
    <t>Sem experiência</t>
  </si>
  <si>
    <t>0 pontos</t>
  </si>
  <si>
    <t>-</t>
  </si>
  <si>
    <t>Menos de 1 ano de experiência</t>
  </si>
  <si>
    <t>1 ponto</t>
  </si>
  <si>
    <t>máx. 1 pts</t>
  </si>
  <si>
    <t>1-3 anos de experiência</t>
  </si>
  <si>
    <t>2 pontos</t>
  </si>
  <si>
    <t xml:space="preserve"> máx. 2 pts</t>
  </si>
  <si>
    <t>Mais de 3 anos de expriência</t>
  </si>
  <si>
    <t>3 pontos</t>
  </si>
  <si>
    <t xml:space="preserve">máx. 3 pts </t>
  </si>
  <si>
    <r>
      <rPr>
        <rFont val="&quot;Times New Roman&quot;"/>
        <b/>
        <color theme="1"/>
        <sz val="8.0"/>
      </rPr>
      <t xml:space="preserve">Total (Item 1) (Máx. </t>
    </r>
    <r>
      <rPr>
        <rFont val="&quot;Times New Roman&quot;"/>
        <b/>
        <color rgb="FFFF0000"/>
        <sz val="8.0"/>
      </rPr>
      <t>3</t>
    </r>
    <r>
      <rPr>
        <rFont val="&quot;Times New Roman&quot;"/>
        <b/>
        <color theme="1"/>
        <sz val="8.0"/>
      </rPr>
      <t xml:space="preserve"> pontos) (N1)</t>
    </r>
  </si>
  <si>
    <t>2. Educação e Formação Acadêmica</t>
  </si>
  <si>
    <t>Graduação</t>
  </si>
  <si>
    <t>máx. 1 pt</t>
  </si>
  <si>
    <t>Especialização</t>
  </si>
  <si>
    <t>1 ponto/especialização</t>
  </si>
  <si>
    <t>Mestrado</t>
  </si>
  <si>
    <t>1 pontos</t>
  </si>
  <si>
    <t>Doutorado</t>
  </si>
  <si>
    <r>
      <rPr>
        <rFont val="Arial"/>
        <b/>
        <color theme="1"/>
        <sz val="8.0"/>
      </rPr>
      <t xml:space="preserve">Total (Item 2) (Máx. </t>
    </r>
    <r>
      <rPr>
        <rFont val="Arial"/>
        <b/>
        <color rgb="FFFF0000"/>
        <sz val="8.0"/>
      </rPr>
      <t>4</t>
    </r>
    <r>
      <rPr>
        <rFont val="Arial"/>
        <b/>
        <color theme="1"/>
        <sz val="8.0"/>
      </rPr>
      <t xml:space="preserve"> pontos )  (N2)</t>
    </r>
  </si>
  <si>
    <t xml:space="preserve">  </t>
  </si>
  <si>
    <t>3.  Habilidades Técnicas</t>
  </si>
  <si>
    <t xml:space="preserve">Atuação com extensão rural ou assistência técnica </t>
  </si>
  <si>
    <t>1 ponto/semestre</t>
  </si>
  <si>
    <t xml:space="preserve"> máx. 4 pts </t>
  </si>
  <si>
    <t>Publicação de artigos na área de inovação agropecuária (Revista com fator de impacto (JCR) &gt; 1)</t>
  </si>
  <si>
    <t>1 ponto/artigo</t>
  </si>
  <si>
    <t>máx. 5 pts</t>
  </si>
  <si>
    <t>Participação em Programas de Inovação Agropecuária</t>
  </si>
  <si>
    <t>1 ponto/programa</t>
  </si>
  <si>
    <t>máx. 2 pts</t>
  </si>
  <si>
    <t>Experiência prática junto a ambientes de inovação (Ex: AGTECH)</t>
  </si>
  <si>
    <t>1 ponto/experiência</t>
  </si>
  <si>
    <t xml:space="preserve"> máx. 5 pts </t>
  </si>
  <si>
    <t>Participação ou desenvolvimento de projeto de PD&amp;I</t>
  </si>
  <si>
    <t>1 ponto/projeto</t>
  </si>
  <si>
    <t>máx. 3 pts</t>
  </si>
  <si>
    <t>Participação em Eventos na área de Tecnologia e Inovação</t>
  </si>
  <si>
    <t>1 ponto/evento</t>
  </si>
  <si>
    <t>Prêmios/Títulos na área de Tecnologia e Inovação em Agropecuária</t>
  </si>
  <si>
    <t>1 ponto/prêmio</t>
  </si>
  <si>
    <t>Expriência em gestão de projetos</t>
  </si>
  <si>
    <t>Experiência profissional em empresas ligadas a agropecuária/inovação (Ex: Startups)</t>
  </si>
  <si>
    <t>2 ponto/experiência</t>
  </si>
  <si>
    <t>Conhecimentos de softwares de gestão e planejamento de projetos</t>
  </si>
  <si>
    <t>0.5/software</t>
  </si>
  <si>
    <t>Curso de línguas</t>
  </si>
  <si>
    <t>0.2 ponto/ano</t>
  </si>
  <si>
    <r>
      <rPr>
        <rFont val="Arial"/>
        <b/>
        <color theme="1"/>
        <sz val="8.0"/>
      </rPr>
      <t>Total (Item 3) (Máx.</t>
    </r>
    <r>
      <rPr>
        <rFont val="Arial"/>
        <b/>
        <color rgb="FFFF0000"/>
        <sz val="8.0"/>
      </rPr>
      <t xml:space="preserve"> 33</t>
    </r>
    <r>
      <rPr>
        <rFont val="Arial"/>
        <b/>
        <color theme="1"/>
        <sz val="8.0"/>
      </rPr>
      <t xml:space="preserve"> pontos) (N3)</t>
    </r>
  </si>
  <si>
    <t>NOTA FINAL = (N1+N2+N3)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</si>
</sst>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.m"/>
  </numFmts>
  <fonts count="9">
    <font>
      <sz val="10.0"/>
      <color rgb="FF000000"/>
      <name val="Arial"/>
      <scheme val="minor"/>
    </font>
    <font>
      <b/>
      <sz val="8.0"/>
      <color theme="1"/>
      <name val="Times New Roman"/>
    </font>
    <font/>
    <font>
      <sz val="10.0"/>
      <color theme="1"/>
      <name val="Arial"/>
    </font>
    <font>
      <sz val="8.0"/>
      <color theme="1"/>
      <name val="Times New Roman"/>
    </font>
    <font>
      <sz val="11.0"/>
      <color theme="1"/>
      <name val="Calibri"/>
    </font>
    <font>
      <sz val="8.0"/>
      <color rgb="FF000000"/>
      <name val="Times New Roman"/>
    </font>
    <font>
      <b/>
      <sz val="8.0"/>
      <color rgb="FF000000"/>
      <name val="Times New Roman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5">
    <border/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center" vertical="center"/>
    </xf>
    <xf borderId="4" fillId="0" fontId="2" numFmtId="0" xfId="0" applyBorder="1" applyFont="1"/>
    <xf borderId="0" fillId="0" fontId="3" numFmtId="0" xfId="0" applyAlignment="1" applyFont="1">
      <alignment vertical="center"/>
    </xf>
    <xf borderId="5" fillId="2" fontId="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vertical="center"/>
    </xf>
    <xf borderId="8" fillId="0" fontId="4" numFmtId="164" xfId="0" applyAlignment="1" applyBorder="1" applyFont="1" applyNumberFormat="1">
      <alignment horizontal="center" vertical="center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vertical="center"/>
    </xf>
    <xf borderId="7" fillId="3" fontId="4" numFmtId="0" xfId="0" applyAlignment="1" applyBorder="1" applyFill="1" applyFont="1">
      <alignment horizontal="center" vertical="center"/>
    </xf>
    <xf borderId="7" fillId="2" fontId="5" numFmtId="0" xfId="0" applyAlignment="1" applyBorder="1" applyFont="1">
      <alignment vertical="center"/>
    </xf>
    <xf borderId="10" fillId="0" fontId="5" numFmtId="0" xfId="0" applyAlignment="1" applyBorder="1" applyFont="1">
      <alignment horizontal="center" vertical="center"/>
    </xf>
    <xf borderId="11" fillId="0" fontId="2" numFmtId="0" xfId="0" applyBorder="1" applyFont="1"/>
    <xf borderId="9" fillId="0" fontId="2" numFmtId="0" xfId="0" applyBorder="1" applyFont="1"/>
    <xf borderId="5" fillId="2" fontId="1" numFmtId="0" xfId="0" applyAlignment="1" applyBorder="1" applyFont="1">
      <alignment horizontal="center" vertical="center"/>
    </xf>
    <xf borderId="9" fillId="0" fontId="4" numFmtId="164" xfId="0" applyAlignment="1" applyBorder="1" applyFont="1" applyNumberFormat="1">
      <alignment horizontal="center" vertical="center"/>
    </xf>
    <xf borderId="9" fillId="0" fontId="4" numFmtId="0" xfId="0" applyAlignment="1" applyBorder="1" applyFont="1">
      <alignment horizontal="center" readingOrder="0" shrinkToFit="0" vertical="center" wrapText="1"/>
    </xf>
    <xf borderId="7" fillId="3" fontId="4" numFmtId="0" xfId="0" applyAlignment="1" applyBorder="1" applyFont="1">
      <alignment horizontal="center" readingOrder="0" vertical="center"/>
    </xf>
    <xf borderId="12" fillId="0" fontId="4" numFmtId="164" xfId="0" applyAlignment="1" applyBorder="1" applyFont="1" applyNumberFormat="1">
      <alignment horizontal="center" vertical="center"/>
    </xf>
    <xf borderId="12" fillId="0" fontId="4" numFmtId="0" xfId="0" applyAlignment="1" applyBorder="1" applyFont="1">
      <alignment horizontal="left" vertical="center"/>
    </xf>
    <xf borderId="12" fillId="0" fontId="4" numFmtId="0" xfId="0" applyAlignment="1" applyBorder="1" applyFont="1">
      <alignment horizontal="center" vertical="center"/>
    </xf>
    <xf borderId="12" fillId="0" fontId="4" numFmtId="0" xfId="0" applyAlignment="1" applyBorder="1" applyFont="1">
      <alignment horizontal="center" readingOrder="0" vertical="center"/>
    </xf>
    <xf borderId="12" fillId="3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9" fillId="0" fontId="4" numFmtId="0" xfId="0" applyAlignment="1" applyBorder="1" applyFont="1">
      <alignment horizontal="center" readingOrder="0" vertical="center"/>
    </xf>
    <xf borderId="5" fillId="2" fontId="1" numFmtId="0" xfId="0" applyAlignment="1" applyBorder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readingOrder="0" shrinkToFit="0" vertical="center" wrapText="1"/>
    </xf>
    <xf borderId="9" fillId="0" fontId="6" numFmtId="0" xfId="0" applyAlignment="1" applyBorder="1" applyFont="1">
      <alignment horizontal="center" vertical="center"/>
    </xf>
    <xf borderId="9" fillId="0" fontId="4" numFmtId="164" xfId="0" applyAlignment="1" applyBorder="1" applyFont="1" applyNumberFormat="1">
      <alignment horizontal="center" readingOrder="0" vertical="center"/>
    </xf>
    <xf borderId="13" fillId="4" fontId="5" numFmtId="0" xfId="0" applyAlignment="1" applyBorder="1" applyFill="1" applyFont="1">
      <alignment horizontal="center" vertical="center"/>
    </xf>
    <xf borderId="14" fillId="0" fontId="2" numFmtId="0" xfId="0" applyBorder="1" applyFont="1"/>
    <xf borderId="3" fillId="0" fontId="3" numFmtId="0" xfId="0" applyAlignment="1" applyBorder="1" applyFont="1">
      <alignment horizontal="center" vertical="center"/>
    </xf>
    <xf borderId="5" fillId="5" fontId="7" numFmtId="0" xfId="0" applyAlignment="1" applyBorder="1" applyFill="1" applyFont="1">
      <alignment horizontal="center" readingOrder="0" vertical="center"/>
    </xf>
    <xf borderId="7" fillId="5" fontId="7" numFmtId="0" xfId="0" applyAlignment="1" applyBorder="1" applyFont="1">
      <alignment vertical="center"/>
    </xf>
    <xf borderId="7" fillId="5" fontId="7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.0"/>
    <col customWidth="1" min="2" max="2" width="37.13"/>
    <col customWidth="1" min="3" max="6" width="12.63"/>
  </cols>
  <sheetData>
    <row r="1" ht="15.75" customHeight="1">
      <c r="A1" s="1" t="s">
        <v>0</v>
      </c>
      <c r="B1" s="2"/>
      <c r="C1" s="1" t="s">
        <v>1</v>
      </c>
      <c r="D1" s="2"/>
      <c r="E1" s="3" t="s">
        <v>2</v>
      </c>
      <c r="F1" s="4"/>
      <c r="G1" s="2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4.75" customHeight="1">
      <c r="A2" s="6" t="s">
        <v>3</v>
      </c>
      <c r="B2" s="7"/>
      <c r="C2" s="1" t="s">
        <v>1</v>
      </c>
      <c r="D2" s="2"/>
      <c r="E2" s="8" t="s">
        <v>4</v>
      </c>
      <c r="F2" s="9" t="s">
        <v>5</v>
      </c>
      <c r="G2" s="9" t="s">
        <v>6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10">
        <v>45292.0</v>
      </c>
      <c r="B3" s="11" t="s">
        <v>7</v>
      </c>
      <c r="C3" s="12" t="s">
        <v>8</v>
      </c>
      <c r="D3" s="13" t="s">
        <v>9</v>
      </c>
      <c r="E3" s="14">
        <v>0.0</v>
      </c>
      <c r="F3" s="13">
        <f>E3*0</f>
        <v>0</v>
      </c>
      <c r="G3" s="13">
        <f>IF(F3&gt;0,0,F3)</f>
        <v>0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10">
        <v>45323.0</v>
      </c>
      <c r="B4" s="11" t="s">
        <v>10</v>
      </c>
      <c r="C4" s="12" t="s">
        <v>11</v>
      </c>
      <c r="D4" s="13" t="s">
        <v>12</v>
      </c>
      <c r="E4" s="14">
        <v>0.0</v>
      </c>
      <c r="F4" s="13">
        <f>E4*1</f>
        <v>0</v>
      </c>
      <c r="G4" s="13">
        <f>IF(F4&gt;1,1,F4)</f>
        <v>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10">
        <v>45352.0</v>
      </c>
      <c r="B5" s="11" t="s">
        <v>13</v>
      </c>
      <c r="C5" s="12" t="s">
        <v>14</v>
      </c>
      <c r="D5" s="13" t="s">
        <v>15</v>
      </c>
      <c r="E5" s="14">
        <v>0.0</v>
      </c>
      <c r="F5" s="13">
        <f>E5*2</f>
        <v>0</v>
      </c>
      <c r="G5" s="13">
        <f>IF(F5&gt;2,2,F5)</f>
        <v>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10">
        <v>45383.0</v>
      </c>
      <c r="B6" s="11" t="s">
        <v>16</v>
      </c>
      <c r="C6" s="12" t="s">
        <v>17</v>
      </c>
      <c r="D6" s="13" t="s">
        <v>18</v>
      </c>
      <c r="E6" s="14">
        <v>0.0</v>
      </c>
      <c r="F6" s="13">
        <f>E6*3</f>
        <v>0</v>
      </c>
      <c r="G6" s="13">
        <f>IF(F6&gt;3,3,F6)</f>
        <v>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6" t="s">
        <v>19</v>
      </c>
      <c r="B7" s="7"/>
      <c r="C7" s="15"/>
      <c r="D7" s="15"/>
      <c r="E7" s="15"/>
      <c r="F7" s="9">
        <f>SUM(F3:F6)</f>
        <v>0</v>
      </c>
      <c r="G7" s="9">
        <f>MIN(3,SUM(G3:G6))</f>
        <v>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16"/>
      <c r="B8" s="17"/>
      <c r="C8" s="17"/>
      <c r="D8" s="17"/>
      <c r="E8" s="17"/>
      <c r="F8" s="17"/>
      <c r="G8" s="1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19" t="s">
        <v>20</v>
      </c>
      <c r="B9" s="7"/>
      <c r="C9" s="1" t="s">
        <v>1</v>
      </c>
      <c r="D9" s="2"/>
      <c r="E9" s="8" t="s">
        <v>4</v>
      </c>
      <c r="F9" s="9" t="s">
        <v>5</v>
      </c>
      <c r="G9" s="9" t="s">
        <v>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20">
        <v>45293.0</v>
      </c>
      <c r="B10" s="11" t="s">
        <v>21</v>
      </c>
      <c r="C10" s="13" t="s">
        <v>11</v>
      </c>
      <c r="D10" s="21" t="s">
        <v>22</v>
      </c>
      <c r="E10" s="22">
        <v>0.0</v>
      </c>
      <c r="F10" s="13">
        <f t="shared" ref="F10:F11" si="1">E10*1</f>
        <v>0</v>
      </c>
      <c r="G10" s="13">
        <f t="shared" ref="G10:G13" si="2">IF(F10&gt;1,1,F10)</f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23">
        <v>45324.0</v>
      </c>
      <c r="B11" s="24" t="s">
        <v>23</v>
      </c>
      <c r="C11" s="25" t="s">
        <v>24</v>
      </c>
      <c r="D11" s="26" t="s">
        <v>12</v>
      </c>
      <c r="E11" s="27">
        <v>0.0</v>
      </c>
      <c r="F11" s="13">
        <f t="shared" si="1"/>
        <v>0</v>
      </c>
      <c r="G11" s="13">
        <f t="shared" si="2"/>
        <v>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5.75" customHeight="1">
      <c r="A12" s="10">
        <v>45353.0</v>
      </c>
      <c r="B12" s="11" t="s">
        <v>25</v>
      </c>
      <c r="C12" s="21" t="s">
        <v>26</v>
      </c>
      <c r="D12" s="29" t="s">
        <v>22</v>
      </c>
      <c r="E12" s="14">
        <v>0.0</v>
      </c>
      <c r="F12" s="13">
        <f t="shared" ref="F12:F13" si="3">E12*1</f>
        <v>0</v>
      </c>
      <c r="G12" s="13">
        <f t="shared" si="2"/>
        <v>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10">
        <v>45384.0</v>
      </c>
      <c r="B13" s="11" t="s">
        <v>27</v>
      </c>
      <c r="C13" s="21" t="s">
        <v>26</v>
      </c>
      <c r="D13" s="29" t="s">
        <v>12</v>
      </c>
      <c r="E13" s="14">
        <v>0.0</v>
      </c>
      <c r="F13" s="13">
        <f t="shared" si="3"/>
        <v>0</v>
      </c>
      <c r="G13" s="13">
        <f t="shared" si="2"/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30" t="s">
        <v>28</v>
      </c>
      <c r="B14" s="7"/>
      <c r="C14" s="8" t="s">
        <v>29</v>
      </c>
      <c r="D14" s="15"/>
      <c r="E14" s="15"/>
      <c r="F14" s="9">
        <f>SUM(F10:F13)</f>
        <v>0</v>
      </c>
      <c r="G14" s="9">
        <f>MIN(4,SUM(G10:G13))</f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16"/>
      <c r="B15" s="17"/>
      <c r="C15" s="17"/>
      <c r="D15" s="17"/>
      <c r="E15" s="17"/>
      <c r="F15" s="17"/>
      <c r="G15" s="18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3" t="s">
        <v>30</v>
      </c>
      <c r="B16" s="2"/>
      <c r="C16" s="31" t="s">
        <v>1</v>
      </c>
      <c r="D16" s="2"/>
      <c r="E16" s="8" t="s">
        <v>4</v>
      </c>
      <c r="F16" s="9" t="s">
        <v>5</v>
      </c>
      <c r="G16" s="9" t="s">
        <v>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10">
        <v>45294.0</v>
      </c>
      <c r="B17" s="11" t="s">
        <v>31</v>
      </c>
      <c r="C17" s="21" t="s">
        <v>32</v>
      </c>
      <c r="D17" s="29" t="s">
        <v>33</v>
      </c>
      <c r="E17" s="14">
        <v>0.0</v>
      </c>
      <c r="F17" s="13">
        <f t="shared" ref="F17:F25" si="4">E17*1</f>
        <v>0</v>
      </c>
      <c r="G17" s="13">
        <f>IF(F17&gt;4,4,F17)</f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2.5" customHeight="1">
      <c r="A18" s="10">
        <v>45325.0</v>
      </c>
      <c r="B18" s="11" t="s">
        <v>34</v>
      </c>
      <c r="C18" s="12" t="s">
        <v>35</v>
      </c>
      <c r="D18" s="13" t="s">
        <v>36</v>
      </c>
      <c r="E18" s="14">
        <v>0.0</v>
      </c>
      <c r="F18" s="13">
        <f t="shared" si="4"/>
        <v>0</v>
      </c>
      <c r="G18" s="13">
        <f>IF(F18&gt;5,5,F18)</f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2.5" customHeight="1">
      <c r="A19" s="10">
        <v>45354.0</v>
      </c>
      <c r="B19" s="11" t="s">
        <v>37</v>
      </c>
      <c r="C19" s="12" t="s">
        <v>38</v>
      </c>
      <c r="D19" s="13" t="s">
        <v>39</v>
      </c>
      <c r="E19" s="14">
        <v>0.0</v>
      </c>
      <c r="F19" s="13">
        <f t="shared" si="4"/>
        <v>0</v>
      </c>
      <c r="G19" s="13">
        <f>IF(F19&gt;2,2,F19)</f>
        <v>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4.0" customHeight="1">
      <c r="A20" s="10">
        <v>45385.0</v>
      </c>
      <c r="B20" s="11" t="s">
        <v>40</v>
      </c>
      <c r="C20" s="12" t="s">
        <v>41</v>
      </c>
      <c r="D20" s="13" t="s">
        <v>42</v>
      </c>
      <c r="E20" s="14">
        <v>0.0</v>
      </c>
      <c r="F20" s="13">
        <f t="shared" si="4"/>
        <v>0</v>
      </c>
      <c r="G20" s="13">
        <f>IF(F20&gt;5,5,F20)</f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3.25" customHeight="1">
      <c r="A21" s="10">
        <v>45415.0</v>
      </c>
      <c r="B21" s="11" t="s">
        <v>43</v>
      </c>
      <c r="C21" s="12" t="s">
        <v>44</v>
      </c>
      <c r="D21" s="13" t="s">
        <v>45</v>
      </c>
      <c r="E21" s="14">
        <v>0.0</v>
      </c>
      <c r="F21" s="13">
        <f t="shared" si="4"/>
        <v>0</v>
      </c>
      <c r="G21" s="13">
        <f>IF(F21&gt;3,3,F21)</f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7.75" customHeight="1">
      <c r="A22" s="10">
        <v>45446.0</v>
      </c>
      <c r="B22" s="32" t="s">
        <v>46</v>
      </c>
      <c r="C22" s="12" t="s">
        <v>47</v>
      </c>
      <c r="D22" s="13" t="s">
        <v>39</v>
      </c>
      <c r="E22" s="14">
        <v>0.0</v>
      </c>
      <c r="F22" s="13">
        <f t="shared" si="4"/>
        <v>0</v>
      </c>
      <c r="G22" s="13">
        <f>IF(F22&gt;2,2,F22)</f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2.5" customHeight="1">
      <c r="A23" s="20">
        <v>45476.0</v>
      </c>
      <c r="B23" s="32" t="s">
        <v>48</v>
      </c>
      <c r="C23" s="12" t="s">
        <v>49</v>
      </c>
      <c r="D23" s="13" t="s">
        <v>45</v>
      </c>
      <c r="E23" s="14">
        <v>0.0</v>
      </c>
      <c r="F23" s="13">
        <f t="shared" si="4"/>
        <v>0</v>
      </c>
      <c r="G23" s="13">
        <f>IF(F23&gt;3,3,F23)</f>
        <v>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20">
        <v>45507.0</v>
      </c>
      <c r="B24" s="11" t="s">
        <v>50</v>
      </c>
      <c r="C24" s="12" t="s">
        <v>41</v>
      </c>
      <c r="D24" s="13" t="s">
        <v>39</v>
      </c>
      <c r="E24" s="14">
        <v>0.0</v>
      </c>
      <c r="F24" s="13">
        <f t="shared" si="4"/>
        <v>0</v>
      </c>
      <c r="G24" s="13">
        <f t="shared" ref="G24:G26" si="5">IF(F24&gt;2,2,F24)</f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75" customHeight="1">
      <c r="A25" s="20">
        <v>45538.0</v>
      </c>
      <c r="B25" s="11" t="s">
        <v>51</v>
      </c>
      <c r="C25" s="12" t="s">
        <v>52</v>
      </c>
      <c r="D25" s="13" t="s">
        <v>39</v>
      </c>
      <c r="E25" s="14">
        <v>0.0</v>
      </c>
      <c r="F25" s="13">
        <f t="shared" si="4"/>
        <v>0</v>
      </c>
      <c r="G25" s="13">
        <f t="shared" si="5"/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4.0" customHeight="1">
      <c r="A26" s="20">
        <v>45568.0</v>
      </c>
      <c r="B26" s="11" t="s">
        <v>53</v>
      </c>
      <c r="C26" s="12" t="s">
        <v>54</v>
      </c>
      <c r="D26" s="13" t="s">
        <v>39</v>
      </c>
      <c r="E26" s="14">
        <v>0.0</v>
      </c>
      <c r="F26" s="33">
        <f>E26*0.5</f>
        <v>0</v>
      </c>
      <c r="G26" s="13">
        <f t="shared" si="5"/>
        <v>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4.0" customHeight="1">
      <c r="A27" s="34">
        <v>45599.0</v>
      </c>
      <c r="B27" s="11" t="s">
        <v>55</v>
      </c>
      <c r="C27" s="12" t="s">
        <v>56</v>
      </c>
      <c r="D27" s="13" t="s">
        <v>45</v>
      </c>
      <c r="E27" s="14">
        <v>0.0</v>
      </c>
      <c r="F27" s="13">
        <f>E27*0.2</f>
        <v>0</v>
      </c>
      <c r="G27" s="13">
        <f>IF(F27&gt;3,3,F27)</f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30" t="s">
        <v>57</v>
      </c>
      <c r="B28" s="7"/>
      <c r="C28" s="8"/>
      <c r="D28" s="15"/>
      <c r="E28" s="15"/>
      <c r="F28" s="9">
        <f>SUM(F22)</f>
        <v>0</v>
      </c>
      <c r="G28" s="9">
        <f>MIN(33,SUM(G17:G27))</f>
        <v>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35"/>
      <c r="B29" s="36"/>
      <c r="C29" s="36"/>
      <c r="D29" s="36"/>
      <c r="E29" s="36"/>
      <c r="F29" s="36"/>
      <c r="G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37"/>
      <c r="B30" s="4"/>
      <c r="C30" s="4"/>
      <c r="D30" s="4"/>
      <c r="E30" s="4"/>
      <c r="F30" s="4"/>
      <c r="G30" s="2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38" t="s">
        <v>58</v>
      </c>
      <c r="B31" s="7"/>
      <c r="C31" s="39"/>
      <c r="D31" s="39"/>
      <c r="E31" s="39"/>
      <c r="F31" s="39"/>
      <c r="G31" s="40">
        <f>SUM(G7+G28+G14)</f>
        <v>0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ht="15.75" customHeight="1">
      <c r="A32" s="42"/>
      <c r="B32" s="42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42"/>
      <c r="B33" s="4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42"/>
      <c r="B34" s="42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42"/>
      <c r="B35" s="4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42"/>
      <c r="B36" s="4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42"/>
      <c r="B37" s="42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42"/>
      <c r="B38" s="4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42"/>
      <c r="B39" s="4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42"/>
      <c r="B40" s="4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42"/>
      <c r="B41" s="4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42"/>
      <c r="B42" s="4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42"/>
      <c r="B43" s="4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42"/>
      <c r="B44" s="4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42"/>
      <c r="B45" s="4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42"/>
      <c r="B46" s="4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42"/>
      <c r="B47" s="4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42"/>
      <c r="B48" s="4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42"/>
      <c r="B49" s="4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42"/>
      <c r="B50" s="4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42"/>
      <c r="B51" s="42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42"/>
      <c r="B52" s="42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42"/>
      <c r="B53" s="42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42"/>
      <c r="B54" s="42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42"/>
      <c r="B55" s="42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42"/>
      <c r="B56" s="42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42"/>
      <c r="B57" s="42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42"/>
      <c r="B58" s="42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42"/>
      <c r="B59" s="42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42"/>
      <c r="B60" s="42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42"/>
      <c r="B61" s="42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42"/>
      <c r="B62" s="4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42"/>
      <c r="B63" s="42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42"/>
      <c r="B64" s="4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42"/>
      <c r="B65" s="4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42"/>
      <c r="B66" s="42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42"/>
      <c r="B67" s="42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42"/>
      <c r="B68" s="4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42"/>
      <c r="B69" s="4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42"/>
      <c r="B70" s="4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42"/>
      <c r="B71" s="42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42"/>
      <c r="B72" s="42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42"/>
      <c r="B73" s="4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42"/>
      <c r="B74" s="4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42"/>
      <c r="B75" s="42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42"/>
      <c r="B76" s="42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42"/>
      <c r="B77" s="42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42"/>
      <c r="B78" s="42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42"/>
      <c r="B79" s="42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42"/>
      <c r="B80" s="42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42"/>
      <c r="B81" s="42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42"/>
      <c r="B82" s="42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42"/>
      <c r="B83" s="42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42"/>
      <c r="B84" s="42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42"/>
      <c r="B85" s="42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42"/>
      <c r="B86" s="42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42"/>
      <c r="B87" s="42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42"/>
      <c r="B88" s="42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42"/>
      <c r="B89" s="42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42"/>
      <c r="B90" s="42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42"/>
      <c r="B91" s="42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42"/>
      <c r="B92" s="42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42"/>
      <c r="B93" s="42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42"/>
      <c r="B94" s="42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42"/>
      <c r="B95" s="42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42"/>
      <c r="B96" s="42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42"/>
      <c r="B97" s="42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42"/>
      <c r="B98" s="42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42"/>
      <c r="B99" s="42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42"/>
      <c r="B100" s="42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42"/>
      <c r="B101" s="42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42"/>
      <c r="B102" s="4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42"/>
      <c r="B103" s="42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42"/>
      <c r="B104" s="42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42"/>
      <c r="B105" s="42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42"/>
      <c r="B106" s="42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42"/>
      <c r="B107" s="42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42"/>
      <c r="B108" s="4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42"/>
      <c r="B109" s="4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42"/>
      <c r="B110" s="42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42"/>
      <c r="B111" s="42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42"/>
      <c r="B112" s="4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42"/>
      <c r="B113" s="4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42"/>
      <c r="B114" s="4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42"/>
      <c r="B115" s="42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42"/>
      <c r="B116" s="42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42"/>
      <c r="B117" s="4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42"/>
      <c r="B118" s="4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42"/>
      <c r="B119" s="42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42"/>
      <c r="B120" s="4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42"/>
      <c r="B121" s="42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42"/>
      <c r="B122" s="42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42"/>
      <c r="B123" s="42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42"/>
      <c r="B124" s="42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42"/>
      <c r="B125" s="4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42"/>
      <c r="B126" s="42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42"/>
      <c r="B127" s="42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42"/>
      <c r="B128" s="42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42"/>
      <c r="B129" s="42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42"/>
      <c r="B130" s="42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42"/>
      <c r="B131" s="42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42"/>
      <c r="B132" s="42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42"/>
      <c r="B133" s="42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42"/>
      <c r="B134" s="42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42"/>
      <c r="B135" s="42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42"/>
      <c r="B136" s="42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42"/>
      <c r="B137" s="42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42"/>
      <c r="B138" s="42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42"/>
      <c r="B139" s="42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42"/>
      <c r="B140" s="42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42"/>
      <c r="B141" s="42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42"/>
      <c r="B142" s="42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42"/>
      <c r="B143" s="42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42"/>
      <c r="B144" s="42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42"/>
      <c r="B145" s="42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42"/>
      <c r="B146" s="42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42"/>
      <c r="B147" s="42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42"/>
      <c r="B148" s="42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42"/>
      <c r="B149" s="42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42"/>
      <c r="B150" s="42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42"/>
      <c r="B151" s="42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42"/>
      <c r="B152" s="42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42"/>
      <c r="B153" s="42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42"/>
      <c r="B154" s="42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42"/>
      <c r="B155" s="42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42"/>
      <c r="B156" s="42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42"/>
      <c r="B157" s="42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42"/>
      <c r="B158" s="42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42"/>
      <c r="B159" s="42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42"/>
      <c r="B160" s="42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42"/>
      <c r="B161" s="42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42"/>
      <c r="B162" s="42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42"/>
      <c r="B163" s="42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42"/>
      <c r="B164" s="42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42"/>
      <c r="B165" s="42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42"/>
      <c r="B166" s="42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42"/>
      <c r="B167" s="42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42"/>
      <c r="B168" s="42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42"/>
      <c r="B169" s="42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42"/>
      <c r="B170" s="42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42"/>
      <c r="B171" s="42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42"/>
      <c r="B172" s="42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42"/>
      <c r="B173" s="42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42"/>
      <c r="B174" s="42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42"/>
      <c r="B175" s="42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42"/>
      <c r="B176" s="42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42"/>
      <c r="B177" s="42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42"/>
      <c r="B178" s="42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42"/>
      <c r="B179" s="42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42"/>
      <c r="B180" s="42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42"/>
      <c r="B181" s="42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42"/>
      <c r="B182" s="42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42"/>
      <c r="B183" s="42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42"/>
      <c r="B184" s="42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42"/>
      <c r="B185" s="42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42"/>
      <c r="B186" s="42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42"/>
      <c r="B187" s="42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42"/>
      <c r="B188" s="42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42"/>
      <c r="B189" s="42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42"/>
      <c r="B190" s="42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42"/>
      <c r="B191" s="42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42"/>
      <c r="B192" s="42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42"/>
      <c r="B193" s="42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42"/>
      <c r="B194" s="42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42"/>
      <c r="B195" s="42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42"/>
      <c r="B196" s="42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42"/>
      <c r="B197" s="42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42"/>
      <c r="B198" s="42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42"/>
      <c r="B199" s="42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42"/>
      <c r="B200" s="42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42"/>
      <c r="B201" s="42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42"/>
      <c r="B202" s="42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42"/>
      <c r="B203" s="42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42"/>
      <c r="B204" s="42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42"/>
      <c r="B205" s="42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42"/>
      <c r="B206" s="42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42"/>
      <c r="B207" s="42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42"/>
      <c r="B208" s="42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42"/>
      <c r="B209" s="42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42"/>
      <c r="B210" s="42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42"/>
      <c r="B211" s="42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42"/>
      <c r="B212" s="42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42"/>
      <c r="B213" s="42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42"/>
      <c r="B214" s="42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42"/>
      <c r="B215" s="42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42"/>
      <c r="B216" s="42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42"/>
      <c r="B217" s="42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42"/>
      <c r="B218" s="42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42"/>
      <c r="B219" s="42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42"/>
      <c r="B220" s="42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42"/>
      <c r="B221" s="42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42"/>
      <c r="B222" s="42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42"/>
      <c r="B223" s="42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42"/>
      <c r="B224" s="42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42"/>
      <c r="B225" s="42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42"/>
      <c r="B226" s="42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42"/>
      <c r="B227" s="42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42"/>
      <c r="B228" s="42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42"/>
      <c r="B229" s="42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42"/>
      <c r="B230" s="42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42"/>
      <c r="B231" s="42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5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5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5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5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5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5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5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5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5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5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5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ht="15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ht="15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ht="15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ht="15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ht="15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ht="15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ht="15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ht="15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ht="15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ht="15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ht="15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ht="15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ht="15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ht="15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ht="15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ht="15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ht="15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ht="15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ht="15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ht="15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ht="15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ht="15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ht="15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ht="15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ht="15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ht="15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ht="15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ht="15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ht="15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ht="15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ht="15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ht="15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ht="15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ht="15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ht="15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ht="15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ht="15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</sheetData>
  <mergeCells count="17">
    <mergeCell ref="A1:B1"/>
    <mergeCell ref="C1:D1"/>
    <mergeCell ref="E1:G1"/>
    <mergeCell ref="A2:B2"/>
    <mergeCell ref="C2:D2"/>
    <mergeCell ref="A7:B7"/>
    <mergeCell ref="A8:G8"/>
    <mergeCell ref="A29:G29"/>
    <mergeCell ref="A30:G30"/>
    <mergeCell ref="A31:B31"/>
    <mergeCell ref="A9:B9"/>
    <mergeCell ref="C9:D9"/>
    <mergeCell ref="A14:B14"/>
    <mergeCell ref="A15:G15"/>
    <mergeCell ref="A16:B16"/>
    <mergeCell ref="C16:D16"/>
    <mergeCell ref="A28:B28"/>
  </mergeCells>
  <printOptions/>
  <pageMargins bottom="0.75" footer="0.0" header="0.0" left="0.7" right="0.7" top="0.75"/>
  <pageSetup paperSize="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